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erlinibbf-my.sharepoint.com/personal/nikolas_hubel_berlinibbf_onmicrosoft_com/Documents/Desktop/"/>
    </mc:Choice>
  </mc:AlternateContent>
  <xr:revisionPtr revIDLastSave="0" documentId="8_{A35ED503-ABD1-4B30-9AE1-874C7CCA30AC}" xr6:coauthVersionLast="47" xr6:coauthVersionMax="47" xr10:uidLastSave="{00000000-0000-0000-0000-000000000000}"/>
  <bookViews>
    <workbookView xWindow="-110" yWindow="-110" windowWidth="19420" windowHeight="10420" xr2:uid="{F1ED3326-9D89-1B4B-995A-3222BAF583C3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1" i="1" l="1"/>
  <c r="N37" i="1"/>
  <c r="M37" i="1"/>
  <c r="L37" i="1"/>
  <c r="K37" i="1"/>
  <c r="O37" i="1" s="1"/>
  <c r="J36" i="1"/>
  <c r="N36" i="1" s="1"/>
  <c r="O36" i="1" s="1"/>
  <c r="N33" i="1"/>
  <c r="L33" i="1"/>
  <c r="M33" i="1"/>
  <c r="K33" i="1"/>
  <c r="O33" i="1" s="1"/>
  <c r="O32" i="1"/>
  <c r="N32" i="1"/>
  <c r="K32" i="1"/>
  <c r="I30" i="1"/>
  <c r="J30" i="1" s="1"/>
  <c r="J39" i="1" s="1"/>
  <c r="H30" i="1"/>
  <c r="N30" i="1"/>
  <c r="M30" i="1"/>
  <c r="L30" i="1"/>
  <c r="K30" i="1"/>
  <c r="O31" i="1"/>
  <c r="H31" i="1"/>
  <c r="J31" i="1" s="1"/>
  <c r="F30" i="1"/>
  <c r="O30" i="1" l="1"/>
  <c r="O3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Alexander Eysert</author>
  </authors>
  <commentList>
    <comment ref="L30" authorId="0" shapeId="0" xr:uid="{03901F80-B08E-B24A-91F3-AA74D140AECA}">
      <text>
        <r>
          <rPr>
            <b/>
            <sz val="10"/>
            <color rgb="FF000000"/>
            <rFont val="Tahoma"/>
            <family val="2"/>
          </rPr>
          <t>Alexander Eysert: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Schätzung</t>
        </r>
      </text>
    </comment>
    <comment ref="M30" authorId="0" shapeId="0" xr:uid="{C5ECE7C0-A962-2C41-B530-02BAAFCA3259}">
      <text>
        <r>
          <rPr>
            <b/>
            <sz val="10"/>
            <color rgb="FF000000"/>
            <rFont val="Tahoma"/>
            <family val="2"/>
          </rPr>
          <t>Alexander Eysert: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Schätzung</t>
        </r>
      </text>
    </comment>
    <comment ref="L32" authorId="0" shapeId="0" xr:uid="{4BC41CDA-D998-F94F-9D86-595184BC83B8}">
      <text>
        <r>
          <rPr>
            <b/>
            <sz val="10"/>
            <color rgb="FF000000"/>
            <rFont val="Tahoma"/>
            <family val="2"/>
          </rPr>
          <t>Alexander Eysert: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Schätzung</t>
        </r>
      </text>
    </comment>
    <comment ref="M32" authorId="0" shapeId="0" xr:uid="{EDF30321-2866-D140-9315-B263C84F55DD}">
      <text>
        <r>
          <rPr>
            <b/>
            <sz val="10"/>
            <color rgb="FF000000"/>
            <rFont val="Tahoma"/>
            <family val="2"/>
          </rPr>
          <t>Alexander Eysert: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Schätzung</t>
        </r>
      </text>
    </comment>
    <comment ref="L33" authorId="0" shapeId="0" xr:uid="{F44AA2AE-98EF-9246-9F3C-209B3195E8BF}">
      <text>
        <r>
          <rPr>
            <b/>
            <sz val="10"/>
            <color rgb="FF000000"/>
            <rFont val="Tahoma"/>
            <family val="2"/>
          </rPr>
          <t>Alexander Eysert: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Schätzung</t>
        </r>
      </text>
    </comment>
    <comment ref="M33" authorId="0" shapeId="0" xr:uid="{B143FDC1-ACE7-6E41-8948-F2F052D68815}">
      <text>
        <r>
          <rPr>
            <b/>
            <sz val="10"/>
            <color rgb="FF000000"/>
            <rFont val="Tahoma"/>
            <family val="2"/>
          </rPr>
          <t>Alexander Eysert: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Schätzung</t>
        </r>
      </text>
    </comment>
    <comment ref="L36" authorId="0" shapeId="0" xr:uid="{AE6E775E-BC98-E442-8378-3811F1F40602}">
      <text>
        <r>
          <rPr>
            <b/>
            <sz val="10"/>
            <color rgb="FF000000"/>
            <rFont val="Tahoma"/>
            <family val="2"/>
          </rPr>
          <t>Alexander Eysert: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Schätzung</t>
        </r>
      </text>
    </comment>
    <comment ref="M36" authorId="0" shapeId="0" xr:uid="{3CC47EAD-6577-E246-8D12-4DB1C6B03FF2}">
      <text>
        <r>
          <rPr>
            <b/>
            <sz val="10"/>
            <color rgb="FF000000"/>
            <rFont val="Tahoma"/>
            <family val="2"/>
          </rPr>
          <t>Alexander Eysert: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Schätzung</t>
        </r>
      </text>
    </comment>
    <comment ref="L37" authorId="0" shapeId="0" xr:uid="{4329FA3F-6EC6-EE46-A361-728BC9CD0118}">
      <text>
        <r>
          <rPr>
            <b/>
            <sz val="10"/>
            <color rgb="FF000000"/>
            <rFont val="Tahoma"/>
            <family val="2"/>
          </rPr>
          <t>Alexander Eysert: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Schätzung</t>
        </r>
      </text>
    </comment>
    <comment ref="M37" authorId="0" shapeId="0" xr:uid="{37F5784E-3003-334E-9F6C-270EC1A00AC6}">
      <text>
        <r>
          <rPr>
            <b/>
            <sz val="10"/>
            <color rgb="FF000000"/>
            <rFont val="Tahoma"/>
            <family val="2"/>
          </rPr>
          <t>Alexander Eysert: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Schätzung</t>
        </r>
      </text>
    </comment>
  </commentList>
</comments>
</file>

<file path=xl/sharedStrings.xml><?xml version="1.0" encoding="utf-8"?>
<sst xmlns="http://schemas.openxmlformats.org/spreadsheetml/2006/main" count="33" uniqueCount="30">
  <si>
    <t>Ökobilanz Rohrinnesanierung von Abwasserrohren</t>
  </si>
  <si>
    <t>Berechnung der CO2-Reduktion, Müllvermeidung und Ersparnis der Personalressource</t>
  </si>
  <si>
    <t>1.</t>
  </si>
  <si>
    <t>Fliesen</t>
  </si>
  <si>
    <t>Betrachtet werden die folgenden Phasen der Wertschöpfung (Herstellung, Transport, Einbau, Abbruch)</t>
  </si>
  <si>
    <t>Wandaufbau pro laufendem Meter Rohr</t>
  </si>
  <si>
    <t>Dicke [mm]</t>
  </si>
  <si>
    <t>Fläche [m2]</t>
  </si>
  <si>
    <t>Volumen [m3]</t>
  </si>
  <si>
    <t>spez. Gewicht [kg/m3]</t>
  </si>
  <si>
    <t>Herstellung 
A1-A3</t>
  </si>
  <si>
    <t>Einbau
A5</t>
  </si>
  <si>
    <t>Transport
A4</t>
  </si>
  <si>
    <t>Abbruch
C1-C4</t>
  </si>
  <si>
    <t>Summe</t>
  </si>
  <si>
    <t>Erstellung nach Daten des Bundesministeriums für Wohnen, Stadtentwicklung und Bauwesen (https://www.oekobaudat.de/)</t>
  </si>
  <si>
    <t>doppeltbeplankte Feuerschutz Giskartonplatte, 2x12,5 mm</t>
  </si>
  <si>
    <t>Mülleinsparung
kg/m</t>
  </si>
  <si>
    <t>Globales Erwärmungspotenzial (GWP) [kg CO2/m]</t>
  </si>
  <si>
    <t>2.</t>
  </si>
  <si>
    <t>Rohr aus GG (SML)</t>
  </si>
  <si>
    <t>3.</t>
  </si>
  <si>
    <t>Sonstiges (Papier, Pappe, Anstriche, Folien)</t>
  </si>
  <si>
    <t>Prämissen und Berechnung Rohrinnensanierung:</t>
  </si>
  <si>
    <t>Relining-Rohr aus PU-Reaktionsharz, 3mm Schichtdicke</t>
  </si>
  <si>
    <t>Ökobilanz Rohrinnensanierung vs Rohrtausch konventionell</t>
  </si>
  <si>
    <t>Prämissen und Berechnung Rohrtausch konventionell:</t>
  </si>
  <si>
    <t>Mülleinsparung [kg/m]</t>
  </si>
  <si>
    <t>CO2-Einsparung [kg/m]</t>
  </si>
  <si>
    <t>Einsparung der Personalressource über mehrere Gewerke [Stunden/m]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</si>
</sst>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/>
    <xf numFmtId="0" fontId="0" fillId="0" borderId="0" xfId="0" applyAlignment="1">
      <alignment wrapText="1"/>
    </xf>
    <xf numFmtId="2" fontId="0" fillId="0" borderId="0" xfId="0" applyNumberFormat="1" applyAlignment="1">
      <alignment wrapText="1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1" fillId="0" borderId="0" xfId="0" applyFont="1"/>
    <xf numFmtId="0" fontId="4" fillId="0" borderId="0" xfId="0" applyFont="1"/>
    <xf numFmtId="0" fontId="1" fillId="0" borderId="0" xfId="0" applyFont="1" applyAlignment="1">
      <alignment wrapText="1"/>
    </xf>
    <xf numFmtId="164" fontId="1" fillId="0" borderId="0" xfId="0" applyNumberFormat="1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165" fontId="1" fillId="0" borderId="0" xfId="0" applyNumberFormat="1" applyFont="1" applyAlignment="1">
      <alignment horizontal="center"/>
    </xf>
    <xf numFmtId="0" fontId="5" fillId="0" borderId="0" xfId="0" applyFont="1"/>
    <xf numFmtId="0" fontId="4" fillId="0" borderId="1" xfId="0" applyFont="1" applyBorder="1"/>
    <xf numFmtId="0" fontId="5" fillId="0" borderId="2" xfId="0" applyFont="1" applyBorder="1"/>
    <xf numFmtId="0" fontId="4" fillId="0" borderId="2" xfId="0" applyFont="1" applyBorder="1" applyAlignment="1">
      <alignment horizontal="right"/>
    </xf>
    <xf numFmtId="165" fontId="4" fillId="0" borderId="2" xfId="0" applyNumberFormat="1" applyFont="1" applyBorder="1" applyAlignment="1">
      <alignment horizontal="center"/>
    </xf>
    <xf numFmtId="2" fontId="5" fillId="0" borderId="2" xfId="0" applyNumberFormat="1" applyFont="1" applyBorder="1"/>
    <xf numFmtId="164" fontId="4" fillId="0" borderId="3" xfId="0" applyNumberFormat="1" applyFont="1" applyBorder="1"/>
    <xf numFmtId="0" fontId="0" fillId="0" borderId="1" xfId="0" applyBorder="1"/>
    <xf numFmtId="0" fontId="0" fillId="0" borderId="2" xfId="0" applyBorder="1"/>
    <xf numFmtId="165" fontId="4" fillId="0" borderId="3" xfId="0" applyNumberFormat="1" applyFont="1" applyBorder="1" applyAlignment="1">
      <alignment horizontal="center"/>
    </xf>
    <xf numFmtId="2" fontId="1" fillId="0" borderId="0" xfId="0" applyNumberFormat="1" applyFont="1" applyAlignment="1">
      <alignment horizontal="center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137583</xdr:colOff>
      <xdr:row>2</xdr:row>
      <xdr:rowOff>169333</xdr:rowOff>
    </xdr:from>
    <xdr:to>
      <xdr:col>4</xdr:col>
      <xdr:colOff>19131</xdr:colOff>
      <xdr:row>21</xdr:row>
      <xdr:rowOff>117015</xdr:rowOff>
    </xdr:to>
    <xdr:pic>
      <xdr:nvPicPr>
        <xdr:cNvPr id="4" name="Bild 6">
          <a:extLst>
            <a:ext uri="{FF2B5EF4-FFF2-40B4-BE49-F238E27FC236}">
              <a16:creationId xmlns:a16="http://schemas.microsoft.com/office/drawing/2014/main" id="{1D2A5EBD-975C-6238-DC7F-95DFA48EA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583" y="635000"/>
          <a:ext cx="2739048" cy="3768265"/>
        </a:xfrm>
        <a:prstGeom prst="rect">
          <a:avLst/>
        </a:prstGeom>
      </xdr:spPr>
    </xdr:pic>
    <xdr:clientData/>
  </xdr:twoCellAnchor>
  <xdr:twoCellAnchor editAs="oneCell">
    <xdr:from>
      <xdr:col>4</xdr:col>
      <xdr:colOff>450761</xdr:colOff>
      <xdr:row>2</xdr:row>
      <xdr:rowOff>169333</xdr:rowOff>
    </xdr:from>
    <xdr:to>
      <xdr:col>8</xdr:col>
      <xdr:colOff>218374</xdr:colOff>
      <xdr:row>22</xdr:row>
      <xdr:rowOff>129233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A5C530B1-1295-AAC2-7614-D1912621D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08261" y="635000"/>
          <a:ext cx="4075030" cy="39815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A7434-0FC6-8C4B-B37F-28233374D823}">
  <sheetPr>
    <pageSetUpPr fitToPage="1"/>
  </sheetPr>
  <dimension ref="A1:O41"/>
  <sheetViews>
    <sheetView tabSelected="1" zoomScale="80" zoomScaleNormal="80" workbookViewId="0">
      <selection activeCell="I44" sqref="I44"/>
    </sheetView>
  </sheetViews>
  <sheetFormatPr baseColWidth="10" defaultRowHeight="15.5" x14ac:dyDescent="0.35"/>
  <cols>
    <col min="2" max="2" width="5" customWidth="1"/>
    <col min="5" max="5" width="21.5" customWidth="1"/>
    <col min="8" max="8" width="13.33203125" customWidth="1"/>
    <col min="9" max="9" width="14.5" customWidth="1"/>
    <col min="10" max="10" width="14.5" style="11" customWidth="1"/>
    <col min="11" max="11" width="12.83203125" style="2" customWidth="1"/>
    <col min="15" max="15" width="10.83203125" style="7"/>
  </cols>
  <sheetData>
    <row r="1" spans="1:1" ht="21" x14ac:dyDescent="0.5">
      <c r="A1" s="8" t="s">
        <v>0</v>
      </c>
    </row>
    <row r="24" spans="1:15" x14ac:dyDescent="0.35">
      <c r="A24" t="s">
        <v>15</v>
      </c>
    </row>
    <row r="25" spans="1:15" x14ac:dyDescent="0.35">
      <c r="A25" t="s">
        <v>1</v>
      </c>
    </row>
    <row r="26" spans="1:15" x14ac:dyDescent="0.35">
      <c r="A26" t="s">
        <v>4</v>
      </c>
    </row>
    <row r="28" spans="1:15" ht="31" x14ac:dyDescent="0.35">
      <c r="A28" t="s">
        <v>26</v>
      </c>
      <c r="J28" s="12" t="s">
        <v>17</v>
      </c>
      <c r="K28" s="24" t="s">
        <v>18</v>
      </c>
      <c r="L28" s="24"/>
      <c r="M28" s="24"/>
      <c r="N28" s="24"/>
      <c r="O28" s="24"/>
    </row>
    <row r="29" spans="1:15" ht="31" x14ac:dyDescent="0.35">
      <c r="A29" t="s">
        <v>2</v>
      </c>
      <c r="B29" t="s">
        <v>5</v>
      </c>
      <c r="F29" s="3" t="s">
        <v>6</v>
      </c>
      <c r="G29" s="3" t="s">
        <v>7</v>
      </c>
      <c r="H29" s="3" t="s">
        <v>8</v>
      </c>
      <c r="I29" s="3" t="s">
        <v>9</v>
      </c>
      <c r="J29" s="12"/>
      <c r="K29" s="4" t="s">
        <v>10</v>
      </c>
      <c r="L29" s="3" t="s">
        <v>12</v>
      </c>
      <c r="M29" s="3" t="s">
        <v>11</v>
      </c>
      <c r="N29" s="3" t="s">
        <v>13</v>
      </c>
      <c r="O29" s="9" t="s">
        <v>14</v>
      </c>
    </row>
    <row r="30" spans="1:15" x14ac:dyDescent="0.35">
      <c r="C30" t="s">
        <v>16</v>
      </c>
      <c r="F30" s="1">
        <f>2*12.5</f>
        <v>25</v>
      </c>
      <c r="G30" s="1">
        <v>1</v>
      </c>
      <c r="H30" s="1">
        <f>G30*F30*POWER(10,-3)</f>
        <v>2.5000000000000001E-2</v>
      </c>
      <c r="I30" s="1">
        <f>10*1000/12.5</f>
        <v>800</v>
      </c>
      <c r="J30" s="13">
        <f>I30*H30</f>
        <v>20</v>
      </c>
      <c r="K30" s="6">
        <f>2*1.763</f>
        <v>3.5259999999999998</v>
      </c>
      <c r="L30" s="6">
        <f>2*0.1221</f>
        <v>0.2442</v>
      </c>
      <c r="M30" s="6">
        <f>2*0.2617</f>
        <v>0.52339999999999998</v>
      </c>
      <c r="N30" s="6">
        <f>0.03308+0.03165+0.7103</f>
        <v>0.77503</v>
      </c>
      <c r="O30" s="10">
        <f>SUM(K30:N30)</f>
        <v>5.0686299999999997</v>
      </c>
    </row>
    <row r="31" spans="1:15" x14ac:dyDescent="0.35">
      <c r="C31" t="s">
        <v>3</v>
      </c>
      <c r="F31" s="1">
        <v>7.5</v>
      </c>
      <c r="G31" s="1">
        <v>1</v>
      </c>
      <c r="H31" s="1">
        <f>G31*F31*POWER(10,-3)</f>
        <v>7.4999999999999997E-3</v>
      </c>
      <c r="I31" s="1">
        <v>2487</v>
      </c>
      <c r="J31" s="13">
        <f>I31*H31</f>
        <v>18.6525</v>
      </c>
      <c r="K31" s="6">
        <v>12.94</v>
      </c>
      <c r="L31" s="6">
        <v>0.25600000000000001</v>
      </c>
      <c r="M31" s="6">
        <v>0.109</v>
      </c>
      <c r="N31" s="6">
        <v>0.37740000000000001</v>
      </c>
      <c r="O31" s="10">
        <f>SUM(K31:N31)</f>
        <v>13.682399999999999</v>
      </c>
    </row>
    <row r="32" spans="1:15" x14ac:dyDescent="0.35">
      <c r="A32" t="s">
        <v>19</v>
      </c>
      <c r="B32" t="s">
        <v>20</v>
      </c>
      <c r="J32" s="11">
        <v>8.5</v>
      </c>
      <c r="K32" s="6">
        <f>J32*0.7229</f>
        <v>6.1446499999999995</v>
      </c>
      <c r="L32" s="6">
        <v>0.3</v>
      </c>
      <c r="M32" s="6">
        <v>0.5</v>
      </c>
      <c r="N32" s="6">
        <f>J32*(0.0007189+0.002785)</f>
        <v>2.9783149999999998E-2</v>
      </c>
      <c r="O32" s="10">
        <f>SUM(K32:N32)</f>
        <v>6.9744331499999994</v>
      </c>
    </row>
    <row r="33" spans="1:15" x14ac:dyDescent="0.35">
      <c r="A33" t="s">
        <v>21</v>
      </c>
      <c r="B33" t="s">
        <v>22</v>
      </c>
      <c r="J33" s="11">
        <v>0.2</v>
      </c>
      <c r="K33" s="6">
        <f>J33*0.9</f>
        <v>0.18000000000000002</v>
      </c>
      <c r="L33" s="6">
        <f>0.1*J33</f>
        <v>2.0000000000000004E-2</v>
      </c>
      <c r="M33" s="6">
        <f>J33*0.03</f>
        <v>6.0000000000000001E-3</v>
      </c>
      <c r="N33" s="6">
        <f>J33*0.005</f>
        <v>1E-3</v>
      </c>
      <c r="O33" s="10">
        <f>SUM(K33:N33)</f>
        <v>0.20700000000000002</v>
      </c>
    </row>
    <row r="34" spans="1:15" x14ac:dyDescent="0.35">
      <c r="O34" s="10"/>
    </row>
    <row r="35" spans="1:15" x14ac:dyDescent="0.35">
      <c r="A35" t="s">
        <v>23</v>
      </c>
      <c r="O35" s="10"/>
    </row>
    <row r="36" spans="1:15" x14ac:dyDescent="0.35">
      <c r="A36" t="s">
        <v>2</v>
      </c>
      <c r="B36" t="s">
        <v>24</v>
      </c>
      <c r="J36" s="11">
        <f>-19.2/15</f>
        <v>-1.28</v>
      </c>
      <c r="K36" s="5">
        <v>-6.47</v>
      </c>
      <c r="L36" s="6">
        <v>-0.3</v>
      </c>
      <c r="M36" s="6">
        <v>-0.5</v>
      </c>
      <c r="N36" s="6">
        <f>J36*(0.0007189+0.002785)</f>
        <v>-4.4849920000000001E-3</v>
      </c>
      <c r="O36" s="10">
        <f>SUM(K36:N36)</f>
        <v>-7.2744849919999997</v>
      </c>
    </row>
    <row r="37" spans="1:15" x14ac:dyDescent="0.35">
      <c r="A37" t="s">
        <v>19</v>
      </c>
      <c r="B37" t="s">
        <v>22</v>
      </c>
      <c r="J37" s="11">
        <v>-0.2</v>
      </c>
      <c r="K37" s="6">
        <f>J37*0.9</f>
        <v>-0.18000000000000002</v>
      </c>
      <c r="L37" s="6">
        <f>0.1*J37</f>
        <v>-2.0000000000000004E-2</v>
      </c>
      <c r="M37" s="6">
        <f>J37*0.03</f>
        <v>-6.0000000000000001E-3</v>
      </c>
      <c r="N37" s="6">
        <f>J37*0.005</f>
        <v>-1E-3</v>
      </c>
      <c r="O37" s="10">
        <f>SUM(K37:N37)</f>
        <v>-0.20700000000000002</v>
      </c>
    </row>
    <row r="38" spans="1:15" ht="16" thickBot="1" x14ac:dyDescent="0.4">
      <c r="O38" s="10"/>
    </row>
    <row r="39" spans="1:15" s="14" customFormat="1" ht="21.5" thickBot="1" x14ac:dyDescent="0.55000000000000004">
      <c r="A39" s="15" t="s">
        <v>25</v>
      </c>
      <c r="B39" s="16"/>
      <c r="C39" s="16"/>
      <c r="D39" s="16"/>
      <c r="E39" s="16"/>
      <c r="F39" s="16"/>
      <c r="G39" s="16"/>
      <c r="H39" s="16"/>
      <c r="I39" s="17" t="s">
        <v>27</v>
      </c>
      <c r="J39" s="18">
        <f>SUM(J30:J37)</f>
        <v>45.872500000000002</v>
      </c>
      <c r="K39" s="19"/>
      <c r="L39" s="16"/>
      <c r="M39" s="16"/>
      <c r="N39" s="17" t="s">
        <v>28</v>
      </c>
      <c r="O39" s="20">
        <f>SUM(O30:O37)</f>
        <v>18.450978157999998</v>
      </c>
    </row>
    <row r="40" spans="1:15" ht="16" thickBot="1" x14ac:dyDescent="0.4"/>
    <row r="41" spans="1:15" ht="21.5" thickBot="1" x14ac:dyDescent="0.55000000000000004">
      <c r="D41" s="21"/>
      <c r="E41" s="22"/>
      <c r="F41" s="22"/>
      <c r="G41" s="22"/>
      <c r="H41" s="22"/>
      <c r="I41" s="17" t="s">
        <v>29</v>
      </c>
      <c r="J41" s="23">
        <f>2*80/15-64/15</f>
        <v>6.3999999999999995</v>
      </c>
    </row>
  </sheetData>
  <mergeCells count="1">
    <mergeCell ref="K28:O28"/>
  </mergeCells>
  <pageMargins left="0.7" right="0.7" top="0.78740157499999996" bottom="0.78740157499999996" header="0.3" footer="0.3"/>
  <pageSetup paperSize="9" scale="68" orientation="landscape" horizontalDpi="0" verticalDpi="0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Alexander Eysert</dc:creator>
  <cp:lastModifiedBy>Nikolas Hubel</cp:lastModifiedBy>
  <dcterms:created xsi:type="dcterms:W3CDTF">2022-11-15T15:57:33Z</dcterms:created>
  <dcterms:modified xsi:type="dcterms:W3CDTF">2022-11-16T10:28:42Z</dcterms:modified>
</cp:coreProperties>
</file>